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d Heijden\Documents\Breek-uit\"/>
    </mc:Choice>
  </mc:AlternateContent>
  <xr:revisionPtr revIDLastSave="0" documentId="13_ncr:1_{3A82ED84-C679-410E-AB9E-1914FB9D2A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J19" i="1" l="1"/>
  <c r="J12" i="1"/>
  <c r="J20" i="1" s="1"/>
  <c r="D19" i="1"/>
  <c r="I14" i="1"/>
  <c r="I7" i="1"/>
  <c r="I23" i="1"/>
  <c r="I10" i="1"/>
  <c r="I6" i="1"/>
  <c r="I15" i="1"/>
  <c r="I16" i="1"/>
  <c r="H6" i="1"/>
  <c r="H10" i="1"/>
  <c r="H14" i="1"/>
  <c r="H23" i="1"/>
  <c r="H15" i="1"/>
  <c r="H19" i="1" l="1"/>
  <c r="H12" i="1"/>
  <c r="H20" i="1" s="1"/>
  <c r="G10" i="1"/>
  <c r="G16" i="1"/>
  <c r="G23" i="1"/>
  <c r="G14" i="1"/>
  <c r="G6" i="1"/>
  <c r="G12" i="1" l="1"/>
  <c r="G19" i="1"/>
  <c r="F19" i="1"/>
  <c r="F7" i="1"/>
  <c r="F10" i="1"/>
  <c r="G20" i="1" l="1"/>
  <c r="G22" i="1" s="1"/>
  <c r="H21" i="1" s="1"/>
  <c r="H22" i="1" s="1"/>
  <c r="I21" i="1" s="1"/>
  <c r="F12" i="1"/>
  <c r="F20" i="1"/>
  <c r="F23" i="1" s="1"/>
  <c r="E15" i="1"/>
  <c r="E19" i="1" s="1"/>
  <c r="E12" i="1"/>
  <c r="D6" i="1"/>
  <c r="C19" i="1"/>
  <c r="D10" i="1"/>
  <c r="C11" i="1"/>
  <c r="C12" i="1" s="1"/>
  <c r="I19" i="1"/>
  <c r="I12" i="1"/>
  <c r="B16" i="1"/>
  <c r="B14" i="1"/>
  <c r="B6" i="1"/>
  <c r="B12" i="1" s="1"/>
  <c r="D12" i="1" l="1"/>
  <c r="D20" i="1" s="1"/>
  <c r="D22" i="1" s="1"/>
  <c r="E20" i="1"/>
  <c r="C20" i="1"/>
  <c r="C22" i="1" s="1"/>
  <c r="I20" i="1"/>
  <c r="I22" i="1" s="1"/>
  <c r="B19" i="1"/>
  <c r="B20" i="1" s="1"/>
  <c r="B22" i="1" s="1"/>
</calcChain>
</file>

<file path=xl/sharedStrings.xml><?xml version="1.0" encoding="utf-8"?>
<sst xmlns="http://schemas.openxmlformats.org/spreadsheetml/2006/main" count="39" uniqueCount="38">
  <si>
    <t>Exploitatie rekening</t>
  </si>
  <si>
    <t>Begroting</t>
  </si>
  <si>
    <t>Inkomsten</t>
  </si>
  <si>
    <t>Schenkingen prive</t>
  </si>
  <si>
    <t>Sponsor gelden</t>
  </si>
  <si>
    <t>Subsidies</t>
  </si>
  <si>
    <t>Legaten</t>
  </si>
  <si>
    <t>Vriendenkring</t>
  </si>
  <si>
    <t>Diverse baten</t>
  </si>
  <si>
    <t>Totaal</t>
  </si>
  <si>
    <t>Uitgaven</t>
  </si>
  <si>
    <t>Bankkosten</t>
  </si>
  <si>
    <t>Bureaukosten</t>
  </si>
  <si>
    <t>Subsidie begeleiding</t>
  </si>
  <si>
    <t>Diverse uitgaven</t>
  </si>
  <si>
    <t>Saldo exploitatie</t>
  </si>
  <si>
    <t>Kas begin jaar</t>
  </si>
  <si>
    <t>Kas eind jaar</t>
  </si>
  <si>
    <t>Controle kassaldo</t>
  </si>
  <si>
    <t>Attentie vrijwilligers</t>
  </si>
  <si>
    <t>5. Subsidie begeleiding betreft de bijdragen in de kosten van de begeleiding van doelgroepen tot maximaal het</t>
  </si>
  <si>
    <t>3. Subsidies zijn steunbedragen van overheden, voornamelijk de gemeente Horst a/d Maas</t>
  </si>
  <si>
    <t>2. Sonsorgelden betreffen giften van bedrijven</t>
  </si>
  <si>
    <t>1. Schenkingen privé betreffen giften van particulieren</t>
  </si>
  <si>
    <t>4. De vriendenkring bestaat uit sympatisanten van ons werk, vanwege de Corona zijn het in 2020, 2021 vrijwillige bijdragen.</t>
  </si>
  <si>
    <t xml:space="preserve">    beschikbare bedrag eind van het voorafgaande boekjaar minus verwachte kosten.  In 2020 is hierop een uitzondering </t>
  </si>
  <si>
    <t>6. Door de beperte bijdrage in 2020 en 2021 is er een groter banksaldo dan normaal ontstaan, dat de komende jaren weer</t>
  </si>
  <si>
    <t xml:space="preserve">    gemaakt daar er vanwege COVID19 nauwlijks te begeleiden activiteiten waren. Aan enkele iorganisaties is wel een bijdrage</t>
  </si>
  <si>
    <t xml:space="preserve">    aan onze doelstellingen zal worden besteed nu corona minder negatieve invloed op de activiteiten zal hebben</t>
  </si>
  <si>
    <t xml:space="preserve">Toelichting </t>
  </si>
  <si>
    <t>Begroting 2023</t>
  </si>
  <si>
    <t>De onzekerheden over de tijd woorop de te begeleiden activiteiten weer kunnen worde hervat zijn weg</t>
  </si>
  <si>
    <t>is door opgelopen kasgelden in de corona jaren.</t>
  </si>
  <si>
    <t xml:space="preserve">    in de vaste kosten verstrekt om de continuiteit te waarborgen. In 2021 waren er geen te ondersteunen activiteiten. .</t>
  </si>
  <si>
    <t xml:space="preserve">    In 2022 kwamen te steunen activiteiten geleidelijk weer op gang. Door het opgelopen kassaldo was de bijdrage 100%.</t>
  </si>
  <si>
    <t xml:space="preserve">Daarom weerspiegelt de begroting een min of meer normale situatie, zij het dat  de bijdrage aan activiteiten relatief hoog </t>
  </si>
  <si>
    <t>Jaarrekening en begroting Stichting Steun 2015-2023</t>
  </si>
  <si>
    <t>Opgemaakt 15 maart 2023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</si>
</sst>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1" fontId="2" fillId="0" borderId="0" xfId="0" applyNumberFormat="1" applyFont="1"/>
    <xf numFmtId="1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3" xfId="0" applyFont="1" applyBorder="1"/>
    <xf numFmtId="0" fontId="2" fillId="0" borderId="7" xfId="0" applyFont="1" applyBorder="1"/>
    <xf numFmtId="0" fontId="2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373380</xdr:colOff>
      <xdr:row>0</xdr:row>
      <xdr:rowOff>0</xdr:rowOff>
    </xdr:from>
    <xdr:to>
      <xdr:col>10</xdr:col>
      <xdr:colOff>373380</xdr:colOff>
      <xdr:row>1</xdr:row>
      <xdr:rowOff>76200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145280" y="0"/>
          <a:ext cx="609600" cy="304800"/>
        </a:xfrm>
        <a:prstGeom prst="upArrowCallout">
          <a:avLst>
            <a:gd name="adj1" fmla="val 83334"/>
            <a:gd name="adj2" fmla="val 55556"/>
            <a:gd name="adj3" fmla="val 16667"/>
            <a:gd name="adj4" fmla="val 66667"/>
          </a:avLst>
        </a:prstGeom>
        <a:solidFill>
          <a:srgbClr val="9BBB59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dist="28398" dir="3806097" algn="ctr" rotWithShape="0">
            <a:srgbClr val="4E6128">
              <a:alpha val="50000"/>
            </a:srgbClr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activeCell="A3" sqref="A3"/>
    </sheetView>
  </sheetViews>
  <sheetFormatPr defaultRowHeight="13.8" x14ac:dyDescent="0.3"/>
  <cols>
    <col min="1" max="1" width="22.33203125" style="2" customWidth="1"/>
    <col min="2" max="2" width="6.5546875" style="2" customWidth="1"/>
    <col min="3" max="3" width="7.77734375" style="2" customWidth="1"/>
    <col min="4" max="4" width="7.21875" style="2" customWidth="1"/>
    <col min="5" max="6" width="7.77734375" style="2" customWidth="1"/>
    <col min="7" max="9" width="7.21875" style="2" customWidth="1"/>
    <col min="10" max="10" width="8.21875" style="2" customWidth="1"/>
    <col min="11" max="16384" width="8.88671875" style="2"/>
  </cols>
  <sheetData>
    <row r="1" spans="1:10" ht="18" x14ac:dyDescent="0.35">
      <c r="A1" s="9" t="s">
        <v>36</v>
      </c>
    </row>
    <row r="2" spans="1:10" x14ac:dyDescent="0.3">
      <c r="A2" s="4" t="s">
        <v>37</v>
      </c>
      <c r="B2" s="7"/>
    </row>
    <row r="3" spans="1:10" x14ac:dyDescent="0.3">
      <c r="B3" s="11" t="s">
        <v>0</v>
      </c>
      <c r="C3" s="12"/>
      <c r="D3" s="12"/>
      <c r="E3" s="12"/>
      <c r="F3" s="12"/>
      <c r="G3" s="13"/>
      <c r="H3" s="13"/>
      <c r="I3" s="13"/>
      <c r="J3" s="10" t="s">
        <v>1</v>
      </c>
    </row>
    <row r="4" spans="1:10" s="8" customFormat="1" x14ac:dyDescent="0.3">
      <c r="B4" s="7">
        <v>2015</v>
      </c>
      <c r="C4" s="7">
        <v>2016</v>
      </c>
      <c r="D4" s="7">
        <v>2017</v>
      </c>
      <c r="E4" s="7">
        <v>2018</v>
      </c>
      <c r="F4" s="14">
        <v>2019</v>
      </c>
      <c r="G4" s="7">
        <v>2020</v>
      </c>
      <c r="H4" s="7">
        <v>2021</v>
      </c>
      <c r="I4" s="7">
        <v>2022</v>
      </c>
      <c r="J4" s="17">
        <v>2023</v>
      </c>
    </row>
    <row r="5" spans="1:10" x14ac:dyDescent="0.3">
      <c r="A5" s="1" t="s">
        <v>2</v>
      </c>
      <c r="J5" s="15"/>
    </row>
    <row r="6" spans="1:10" x14ac:dyDescent="0.3">
      <c r="A6" s="2" t="s">
        <v>3</v>
      </c>
      <c r="B6" s="2">
        <f>25+175+76+1500+1500+1500</f>
        <v>4776</v>
      </c>
      <c r="C6" s="2">
        <v>6746</v>
      </c>
      <c r="D6" s="2">
        <f>6903</f>
        <v>6903</v>
      </c>
      <c r="E6" s="2">
        <v>10407</v>
      </c>
      <c r="F6" s="2">
        <v>10193</v>
      </c>
      <c r="G6" s="2">
        <f>2500+3500+2500+1500</f>
        <v>10000</v>
      </c>
      <c r="H6" s="2">
        <f>1000+2500+3500+2000+1500+2000+2500</f>
        <v>15000</v>
      </c>
      <c r="I6" s="2">
        <f>300+2000+3500+1500+2500+2000</f>
        <v>11800</v>
      </c>
      <c r="J6" s="15">
        <v>12000</v>
      </c>
    </row>
    <row r="7" spans="1:10" x14ac:dyDescent="0.3">
      <c r="A7" s="2" t="s">
        <v>4</v>
      </c>
      <c r="B7" s="2">
        <v>25</v>
      </c>
      <c r="C7" s="2">
        <v>0</v>
      </c>
      <c r="D7" s="2">
        <v>50</v>
      </c>
      <c r="E7" s="2">
        <v>100</v>
      </c>
      <c r="F7" s="2">
        <f>173+325+643</f>
        <v>1141</v>
      </c>
      <c r="G7" s="2">
        <v>211</v>
      </c>
      <c r="H7" s="5">
        <v>112.17</v>
      </c>
      <c r="I7" s="2">
        <f>123-1</f>
        <v>122</v>
      </c>
      <c r="J7" s="15">
        <v>150</v>
      </c>
    </row>
    <row r="8" spans="1:10" x14ac:dyDescent="0.3">
      <c r="A8" s="2" t="s">
        <v>5</v>
      </c>
      <c r="B8" s="2">
        <v>0</v>
      </c>
      <c r="C8" s="2">
        <v>571</v>
      </c>
      <c r="D8" s="2">
        <v>600</v>
      </c>
      <c r="E8" s="2">
        <v>600</v>
      </c>
      <c r="F8" s="2">
        <v>600</v>
      </c>
      <c r="G8" s="2">
        <v>600</v>
      </c>
      <c r="H8" s="2">
        <v>600</v>
      </c>
      <c r="I8" s="2">
        <v>600</v>
      </c>
      <c r="J8" s="15">
        <v>600</v>
      </c>
    </row>
    <row r="9" spans="1:10" x14ac:dyDescent="0.3">
      <c r="A9" s="2" t="s">
        <v>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15">
        <v>0</v>
      </c>
    </row>
    <row r="10" spans="1:10" x14ac:dyDescent="0.3">
      <c r="A10" s="2" t="s">
        <v>7</v>
      </c>
      <c r="B10" s="2">
        <v>0</v>
      </c>
      <c r="C10" s="2">
        <v>130</v>
      </c>
      <c r="D10" s="2">
        <f>715+1180</f>
        <v>1895</v>
      </c>
      <c r="E10" s="2">
        <v>1380</v>
      </c>
      <c r="F10" s="2">
        <f>45+1720</f>
        <v>1765</v>
      </c>
      <c r="G10" s="2">
        <f>150+25+10+5+15+15+50+100+25+50+50+25+60+10+10+50+10+25+10+10+50</f>
        <v>755</v>
      </c>
      <c r="H10" s="2">
        <f>100+10+5+150+50+100+25+25+15+5+10+25+10+60+20+15</f>
        <v>625</v>
      </c>
      <c r="I10" s="2">
        <f>50+10+5+10+5+5+5-5-10+1480-10-25-5-5-25-5-5+25</f>
        <v>1500</v>
      </c>
      <c r="J10" s="15">
        <v>1500</v>
      </c>
    </row>
    <row r="11" spans="1:10" x14ac:dyDescent="0.3">
      <c r="A11" s="2" t="s">
        <v>8</v>
      </c>
      <c r="B11" s="3">
        <v>8</v>
      </c>
      <c r="C11" s="3">
        <f>54+20</f>
        <v>74</v>
      </c>
      <c r="D11" s="3">
        <v>8</v>
      </c>
      <c r="E11" s="3">
        <v>2</v>
      </c>
      <c r="F11" s="3">
        <v>1</v>
      </c>
      <c r="G11" s="3">
        <v>1</v>
      </c>
      <c r="H11" s="6">
        <v>1.29</v>
      </c>
      <c r="I11" s="3">
        <v>1</v>
      </c>
      <c r="J11" s="16">
        <v>5</v>
      </c>
    </row>
    <row r="12" spans="1:10" x14ac:dyDescent="0.3">
      <c r="A12" s="4" t="s">
        <v>9</v>
      </c>
      <c r="B12" s="2">
        <f>SUM(B6:B11)</f>
        <v>4809</v>
      </c>
      <c r="C12" s="2">
        <f>SUM(C6:C11)</f>
        <v>7521</v>
      </c>
      <c r="D12" s="2">
        <f>D6+D7+D8+D9+D10+D11</f>
        <v>9456</v>
      </c>
      <c r="E12" s="2">
        <f t="shared" ref="E12:J12" si="0">SUM(E6:E11)</f>
        <v>12489</v>
      </c>
      <c r="F12" s="2">
        <f t="shared" si="0"/>
        <v>13700</v>
      </c>
      <c r="G12" s="2">
        <f t="shared" si="0"/>
        <v>11567</v>
      </c>
      <c r="H12" s="2">
        <f t="shared" si="0"/>
        <v>16338.460000000001</v>
      </c>
      <c r="I12" s="2">
        <f t="shared" si="0"/>
        <v>14023</v>
      </c>
      <c r="J12" s="15">
        <f t="shared" si="0"/>
        <v>14255</v>
      </c>
    </row>
    <row r="13" spans="1:10" x14ac:dyDescent="0.3">
      <c r="A13" s="1" t="s">
        <v>10</v>
      </c>
      <c r="E13" s="1"/>
      <c r="J13" s="15"/>
    </row>
    <row r="14" spans="1:10" x14ac:dyDescent="0.3">
      <c r="A14" s="2" t="s">
        <v>11</v>
      </c>
      <c r="B14" s="5">
        <f>26.88+27.31+27.64+10.35+10.35+10.35+10.35+10.35</f>
        <v>133.57999999999998</v>
      </c>
      <c r="C14" s="2">
        <v>127</v>
      </c>
      <c r="D14" s="2">
        <v>131</v>
      </c>
      <c r="E14" s="2">
        <v>120</v>
      </c>
      <c r="F14" s="2">
        <v>119</v>
      </c>
      <c r="G14" s="5">
        <f>9.95+9.95+9.94+9.91+9.98+9.92+9.97+9.94+9.94+9.98+9.95+9.95</f>
        <v>119.38000000000001</v>
      </c>
      <c r="H14" s="5">
        <f>9.89+9.89+9.89+9.95+9.95+9.95+9.95+9.95+9.95+9.95+9.95+9.95-1</f>
        <v>118.22000000000003</v>
      </c>
      <c r="I14" s="5">
        <f>9.95+9.95+9.95+9.95+9.95+9.95+9.95+9.95+9.95+9.95+9.95+9.95+1</f>
        <v>120.40000000000002</v>
      </c>
      <c r="J14" s="15">
        <v>120</v>
      </c>
    </row>
    <row r="15" spans="1:10" x14ac:dyDescent="0.3">
      <c r="A15" s="2" t="s">
        <v>12</v>
      </c>
      <c r="B15" s="2">
        <v>34</v>
      </c>
      <c r="C15" s="2">
        <v>34</v>
      </c>
      <c r="D15" s="2">
        <v>33</v>
      </c>
      <c r="E15" s="5">
        <f>41.08+14.52</f>
        <v>55.599999999999994</v>
      </c>
      <c r="F15" s="2">
        <v>41</v>
      </c>
      <c r="G15" s="2">
        <v>41</v>
      </c>
      <c r="H15" s="5">
        <f>88+1+2.35+6.05</f>
        <v>97.399999999999991</v>
      </c>
      <c r="I15" s="2">
        <f>88+58</f>
        <v>146</v>
      </c>
      <c r="J15" s="15">
        <v>150</v>
      </c>
    </row>
    <row r="16" spans="1:10" x14ac:dyDescent="0.3">
      <c r="A16" s="2" t="s">
        <v>13</v>
      </c>
      <c r="B16" s="2">
        <f>1500+650+500+7100+250</f>
        <v>10000</v>
      </c>
      <c r="C16" s="2">
        <v>4741</v>
      </c>
      <c r="D16" s="2">
        <v>7000</v>
      </c>
      <c r="E16" s="2">
        <v>9750</v>
      </c>
      <c r="F16" s="2">
        <v>11000</v>
      </c>
      <c r="G16" s="2">
        <f>100+7000+250</f>
        <v>7350</v>
      </c>
      <c r="H16" s="2">
        <v>0</v>
      </c>
      <c r="I16" s="2">
        <f>300+22152</f>
        <v>22452</v>
      </c>
      <c r="J16" s="15">
        <v>25000</v>
      </c>
    </row>
    <row r="17" spans="1:10" x14ac:dyDescent="0.3">
      <c r="A17" s="2" t="s">
        <v>19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15">
        <v>750</v>
      </c>
    </row>
    <row r="18" spans="1:10" x14ac:dyDescent="0.3">
      <c r="A18" s="2" t="s">
        <v>14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16">
        <v>0</v>
      </c>
    </row>
    <row r="19" spans="1:10" x14ac:dyDescent="0.3">
      <c r="A19" s="4" t="s">
        <v>9</v>
      </c>
      <c r="B19" s="5">
        <f>SUM(B14:B18)</f>
        <v>10167.58</v>
      </c>
      <c r="C19" s="5">
        <f>SUM(C14:C18)</f>
        <v>4902</v>
      </c>
      <c r="D19" s="5">
        <f>D14+D15+D16+D17+D18</f>
        <v>7164</v>
      </c>
      <c r="E19" s="5">
        <f t="shared" ref="E19:J19" si="1">SUM(E14:E18)</f>
        <v>9925.6</v>
      </c>
      <c r="F19" s="5">
        <f t="shared" si="1"/>
        <v>11160</v>
      </c>
      <c r="G19" s="5">
        <f t="shared" si="1"/>
        <v>7510.38</v>
      </c>
      <c r="H19" s="5">
        <f t="shared" si="1"/>
        <v>215.62</v>
      </c>
      <c r="I19" s="2">
        <f t="shared" si="1"/>
        <v>22718.400000000001</v>
      </c>
      <c r="J19" s="15">
        <f t="shared" si="1"/>
        <v>26020</v>
      </c>
    </row>
    <row r="20" spans="1:10" x14ac:dyDescent="0.3">
      <c r="A20" s="1" t="s">
        <v>15</v>
      </c>
      <c r="B20" s="5">
        <f t="shared" ref="B20:J20" si="2">B12-B19</f>
        <v>-5358.58</v>
      </c>
      <c r="C20" s="5">
        <f t="shared" si="2"/>
        <v>2619</v>
      </c>
      <c r="D20" s="5">
        <f t="shared" si="2"/>
        <v>2292</v>
      </c>
      <c r="E20" s="5">
        <f t="shared" si="2"/>
        <v>2563.3999999999996</v>
      </c>
      <c r="F20" s="5">
        <f t="shared" si="2"/>
        <v>2540</v>
      </c>
      <c r="G20" s="5">
        <f t="shared" si="2"/>
        <v>4056.62</v>
      </c>
      <c r="H20" s="5">
        <f t="shared" si="2"/>
        <v>16122.84</v>
      </c>
      <c r="I20" s="2">
        <f t="shared" si="2"/>
        <v>-8695.4000000000015</v>
      </c>
      <c r="J20" s="15">
        <f t="shared" si="2"/>
        <v>-11765</v>
      </c>
    </row>
    <row r="21" spans="1:10" x14ac:dyDescent="0.3">
      <c r="A21" s="2" t="s">
        <v>16</v>
      </c>
      <c r="B21" s="2">
        <v>10512</v>
      </c>
      <c r="C21" s="2">
        <v>5153</v>
      </c>
      <c r="D21" s="2">
        <v>7772</v>
      </c>
      <c r="E21" s="2">
        <v>10064</v>
      </c>
      <c r="F21" s="2">
        <v>12627</v>
      </c>
      <c r="G21" s="5">
        <v>15167</v>
      </c>
      <c r="H21" s="5">
        <f>G22</f>
        <v>19223.62</v>
      </c>
      <c r="I21" s="5">
        <f>H22</f>
        <v>35346.46</v>
      </c>
      <c r="J21" s="15">
        <v>26651</v>
      </c>
    </row>
    <row r="22" spans="1:10" x14ac:dyDescent="0.3">
      <c r="A22" s="2" t="s">
        <v>17</v>
      </c>
      <c r="B22" s="5">
        <f t="shared" ref="B22:I22" si="3">B21+B20</f>
        <v>5153.42</v>
      </c>
      <c r="C22" s="5">
        <f t="shared" si="3"/>
        <v>7772</v>
      </c>
      <c r="D22" s="5">
        <f t="shared" si="3"/>
        <v>10064</v>
      </c>
      <c r="E22" s="5">
        <v>12627</v>
      </c>
      <c r="F22" s="5">
        <v>15167</v>
      </c>
      <c r="G22" s="5">
        <f>G20+G21</f>
        <v>19223.62</v>
      </c>
      <c r="H22" s="5">
        <f>H20+H21</f>
        <v>35346.46</v>
      </c>
      <c r="I22" s="5">
        <f t="shared" si="3"/>
        <v>26651.059999999998</v>
      </c>
      <c r="J22" s="15"/>
    </row>
    <row r="23" spans="1:10" x14ac:dyDescent="0.3">
      <c r="A23" s="2" t="s">
        <v>18</v>
      </c>
      <c r="B23" s="2">
        <v>5153</v>
      </c>
      <c r="C23" s="2">
        <v>7772</v>
      </c>
      <c r="D23" s="2">
        <v>10064</v>
      </c>
      <c r="E23" s="2">
        <v>12627</v>
      </c>
      <c r="F23" s="5">
        <f>F20+F21</f>
        <v>15167</v>
      </c>
      <c r="G23" s="5">
        <f>11224+8000</f>
        <v>19224</v>
      </c>
      <c r="H23" s="5">
        <f>27344.33+8001.29</f>
        <v>35345.620000000003</v>
      </c>
      <c r="I23" s="2">
        <f>25002+1649</f>
        <v>26651</v>
      </c>
      <c r="J23" s="16"/>
    </row>
    <row r="25" spans="1:10" x14ac:dyDescent="0.3">
      <c r="A25" s="1" t="s">
        <v>29</v>
      </c>
    </row>
    <row r="26" spans="1:10" x14ac:dyDescent="0.3">
      <c r="A26" s="2" t="s">
        <v>23</v>
      </c>
    </row>
    <row r="27" spans="1:10" x14ac:dyDescent="0.3">
      <c r="A27" s="2" t="s">
        <v>22</v>
      </c>
    </row>
    <row r="28" spans="1:10" x14ac:dyDescent="0.3">
      <c r="A28" s="2" t="s">
        <v>21</v>
      </c>
    </row>
    <row r="29" spans="1:10" x14ac:dyDescent="0.3">
      <c r="A29" s="2" t="s">
        <v>24</v>
      </c>
    </row>
    <row r="30" spans="1:10" x14ac:dyDescent="0.3">
      <c r="A30" s="2" t="s">
        <v>20</v>
      </c>
    </row>
    <row r="31" spans="1:10" x14ac:dyDescent="0.3">
      <c r="A31" s="2" t="s">
        <v>25</v>
      </c>
    </row>
    <row r="32" spans="1:10" x14ac:dyDescent="0.3">
      <c r="A32" s="2" t="s">
        <v>27</v>
      </c>
    </row>
    <row r="33" spans="1:1" x14ac:dyDescent="0.3">
      <c r="A33" s="2" t="s">
        <v>33</v>
      </c>
    </row>
    <row r="34" spans="1:1" x14ac:dyDescent="0.3">
      <c r="A34" s="2" t="s">
        <v>34</v>
      </c>
    </row>
    <row r="35" spans="1:1" x14ac:dyDescent="0.3">
      <c r="A35" s="2" t="s">
        <v>26</v>
      </c>
    </row>
    <row r="36" spans="1:1" x14ac:dyDescent="0.3">
      <c r="A36" s="2" t="s">
        <v>28</v>
      </c>
    </row>
    <row r="37" spans="1:1" x14ac:dyDescent="0.3">
      <c r="A37" s="1" t="s">
        <v>30</v>
      </c>
    </row>
    <row r="38" spans="1:1" x14ac:dyDescent="0.3">
      <c r="A38" s="2" t="s">
        <v>31</v>
      </c>
    </row>
    <row r="39" spans="1:1" x14ac:dyDescent="0.3">
      <c r="A39" s="2" t="s">
        <v>35</v>
      </c>
    </row>
    <row r="40" spans="1:1" x14ac:dyDescent="0.3">
      <c r="A40" s="2" t="s">
        <v>32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Heijden</dc:creator>
  <cp:lastModifiedBy>vd Heijden</cp:lastModifiedBy>
  <cp:lastPrinted>2019-05-13T09:44:40Z</cp:lastPrinted>
  <dcterms:created xsi:type="dcterms:W3CDTF">2015-03-19T09:05:57Z</dcterms:created>
  <dcterms:modified xsi:type="dcterms:W3CDTF">2023-03-15T15:59:10Z</dcterms:modified>
</cp:coreProperties>
</file>